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H:\osztott\KGH\KGH100_18_06\HÉSZ\"/>
    </mc:Choice>
  </mc:AlternateContent>
  <xr:revisionPtr revIDLastSave="0" documentId="10_ncr:8100000_{25D287A3-9F74-420E-934A-FD72208F4EF3}" xr6:coauthVersionLast="33" xr6:coauthVersionMax="33" xr10:uidLastSave="{00000000-0000-0000-0000-000000000000}"/>
  <bookViews>
    <workbookView xWindow="0" yWindow="0" windowWidth="20496" windowHeight="7752" xr2:uid="{00000000-000D-0000-FFFF-FFFF00000000}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R16" i="1" s="1"/>
  <c r="U13" i="1"/>
  <c r="U22" i="1" s="1"/>
  <c r="S18" i="1" l="1"/>
  <c r="S30" i="1"/>
  <c r="U28" i="1"/>
  <c r="T27" i="1"/>
  <c r="U25" i="1"/>
  <c r="U23" i="1"/>
  <c r="S22" i="1"/>
  <c r="S20" i="1"/>
  <c r="U29" i="1"/>
  <c r="T28" i="1"/>
  <c r="S27" i="1"/>
  <c r="S25" i="1"/>
  <c r="T23" i="1"/>
  <c r="U21" i="1"/>
  <c r="S19" i="1"/>
  <c r="U30" i="1"/>
  <c r="T29" i="1"/>
  <c r="S28" i="1"/>
  <c r="T26" i="1"/>
  <c r="U24" i="1"/>
  <c r="S23" i="1"/>
  <c r="S21" i="1"/>
  <c r="T30" i="1"/>
  <c r="S29" i="1"/>
  <c r="U27" i="1"/>
  <c r="L24" i="1" s="1"/>
  <c r="S26" i="1"/>
  <c r="T24" i="1"/>
  <c r="T22" i="1"/>
  <c r="T20" i="1"/>
  <c r="S17" i="1"/>
  <c r="U26" i="1"/>
  <c r="T25" i="1"/>
  <c r="S24" i="1"/>
  <c r="T21" i="1"/>
  <c r="T19" i="1"/>
  <c r="F9" i="1"/>
  <c r="E9" i="1"/>
  <c r="J9" i="1"/>
  <c r="K9" i="1"/>
  <c r="M9" i="1"/>
  <c r="M27" i="1" s="1"/>
  <c r="C9" i="1"/>
  <c r="D9" i="1"/>
  <c r="J26" i="1" s="1"/>
  <c r="M24" i="1" l="1"/>
  <c r="N24" i="1" s="1"/>
  <c r="M22" i="1"/>
  <c r="L26" i="1"/>
  <c r="M25" i="1"/>
  <c r="M19" i="1"/>
  <c r="M18" i="1"/>
  <c r="M21" i="1"/>
  <c r="F14" i="1"/>
  <c r="I21" i="1"/>
  <c r="I18" i="1"/>
  <c r="L23" i="1"/>
  <c r="L18" i="1"/>
  <c r="F24" i="1"/>
  <c r="C13" i="1"/>
  <c r="F21" i="1"/>
  <c r="I26" i="1"/>
  <c r="K26" i="1" s="1"/>
  <c r="I16" i="1"/>
  <c r="L19" i="1"/>
  <c r="I22" i="1"/>
  <c r="F25" i="1"/>
  <c r="L27" i="1"/>
  <c r="N27" i="1" s="1"/>
  <c r="F17" i="1"/>
  <c r="F20" i="1"/>
  <c r="L22" i="1"/>
  <c r="I25" i="1"/>
  <c r="G15" i="1"/>
  <c r="G14" i="1"/>
  <c r="G20" i="1"/>
  <c r="G24" i="1"/>
  <c r="G17" i="1"/>
  <c r="J21" i="1"/>
  <c r="J25" i="1"/>
  <c r="M23" i="1"/>
  <c r="M26" i="1"/>
  <c r="F15" i="1"/>
  <c r="I17" i="1"/>
  <c r="F19" i="1"/>
  <c r="I20" i="1"/>
  <c r="L21" i="1"/>
  <c r="F23" i="1"/>
  <c r="I24" i="1"/>
  <c r="L25" i="1"/>
  <c r="F27" i="1"/>
  <c r="F16" i="1"/>
  <c r="F18" i="1"/>
  <c r="I19" i="1"/>
  <c r="L20" i="1"/>
  <c r="F22" i="1"/>
  <c r="I23" i="1"/>
  <c r="F26" i="1"/>
  <c r="I27" i="1"/>
  <c r="J17" i="1"/>
  <c r="G19" i="1"/>
  <c r="H19" i="1" s="1"/>
  <c r="J20" i="1"/>
  <c r="G23" i="1"/>
  <c r="J24" i="1"/>
  <c r="G27" i="1"/>
  <c r="G16" i="1"/>
  <c r="G18" i="1"/>
  <c r="J19" i="1"/>
  <c r="M20" i="1"/>
  <c r="G22" i="1"/>
  <c r="J23" i="1"/>
  <c r="G26" i="1"/>
  <c r="J27" i="1"/>
  <c r="D13" i="1"/>
  <c r="J16" i="1"/>
  <c r="J18" i="1"/>
  <c r="G21" i="1"/>
  <c r="J22" i="1"/>
  <c r="G25" i="1"/>
  <c r="N26" i="1" l="1"/>
  <c r="H24" i="1"/>
  <c r="N22" i="1"/>
  <c r="N19" i="1"/>
  <c r="E13" i="1"/>
  <c r="N25" i="1"/>
  <c r="N18" i="1"/>
  <c r="K18" i="1"/>
  <c r="H20" i="1"/>
  <c r="N21" i="1"/>
  <c r="K22" i="1"/>
  <c r="K27" i="1"/>
  <c r="N20" i="1"/>
  <c r="N23" i="1"/>
  <c r="H26" i="1"/>
  <c r="K19" i="1"/>
  <c r="K24" i="1"/>
  <c r="K17" i="1"/>
  <c r="K25" i="1"/>
  <c r="H25" i="1"/>
  <c r="K21" i="1"/>
  <c r="H14" i="1"/>
  <c r="H22" i="1"/>
  <c r="H16" i="1"/>
  <c r="K20" i="1"/>
  <c r="H21" i="1"/>
  <c r="K16" i="1"/>
  <c r="K23" i="1"/>
  <c r="H18" i="1"/>
  <c r="H23" i="1"/>
  <c r="H17" i="1"/>
  <c r="H27" i="1"/>
  <c r="H15" i="1" l="1"/>
</calcChain>
</file>

<file path=xl/sharedStrings.xml><?xml version="1.0" encoding="utf-8"?>
<sst xmlns="http://schemas.openxmlformats.org/spreadsheetml/2006/main" count="125" uniqueCount="53">
  <si>
    <t>A pedagógus fokozathoz tartozó garantált illetmény</t>
  </si>
  <si>
    <t xml:space="preserve">Illetményalap: </t>
  </si>
  <si>
    <t>Kategória/év</t>
  </si>
  <si>
    <t>Gyakornok</t>
  </si>
  <si>
    <t>Pedagógus I.</t>
  </si>
  <si>
    <t>Pedagógus II.</t>
  </si>
  <si>
    <t>Mester-pedagógus</t>
  </si>
  <si>
    <t>1.</t>
  </si>
  <si>
    <t>0-2/4</t>
  </si>
  <si>
    <t>2.</t>
  </si>
  <si>
    <t>3-5</t>
  </si>
  <si>
    <t>~</t>
  </si>
  <si>
    <t>3.</t>
  </si>
  <si>
    <t>6-8</t>
  </si>
  <si>
    <t>4.</t>
  </si>
  <si>
    <t>9-11</t>
  </si>
  <si>
    <t>5.</t>
  </si>
  <si>
    <t>12-14</t>
  </si>
  <si>
    <t>6.</t>
  </si>
  <si>
    <t>15-17</t>
  </si>
  <si>
    <t>7.</t>
  </si>
  <si>
    <t>18-20</t>
  </si>
  <si>
    <t>8.</t>
  </si>
  <si>
    <t>21-23</t>
  </si>
  <si>
    <t>9.</t>
  </si>
  <si>
    <t>24-26</t>
  </si>
  <si>
    <t>10.</t>
  </si>
  <si>
    <t>27-29</t>
  </si>
  <si>
    <t>11.</t>
  </si>
  <si>
    <t>30-32</t>
  </si>
  <si>
    <t>12.</t>
  </si>
  <si>
    <t>33-35</t>
  </si>
  <si>
    <t>13.</t>
  </si>
  <si>
    <t>36-38</t>
  </si>
  <si>
    <t>14.</t>
  </si>
  <si>
    <t>39-41</t>
  </si>
  <si>
    <t>15.</t>
  </si>
  <si>
    <t>42-44</t>
  </si>
  <si>
    <t>2016.</t>
  </si>
  <si>
    <t>2017.</t>
  </si>
  <si>
    <t>Minimálbér:</t>
  </si>
  <si>
    <t>Gyakor-nok</t>
  </si>
  <si>
    <t>Ped. I.</t>
  </si>
  <si>
    <t>Ped. II.</t>
  </si>
  <si>
    <t>Mester-ped.</t>
  </si>
  <si>
    <t>különbség</t>
  </si>
  <si>
    <t>százalék:</t>
  </si>
  <si>
    <t>vetítési alap:</t>
  </si>
  <si>
    <t xml:space="preserve">Felsőfokú végzettség esetén: </t>
  </si>
  <si>
    <t>Középfokú végzettség esetén:</t>
  </si>
  <si>
    <t>fix</t>
  </si>
  <si>
    <t>változó</t>
  </si>
  <si>
    <t>2016. szeptember 1-jétől   2017. szeptember 1-jéig  és      -től   2018. augusztus 1-jéig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</si>
</sst>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[Red]\-#,##0\ "/>
    <numFmt numFmtId="165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6" fontId="2" fillId="0" borderId="0" xfId="2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8" fontId="2" fillId="0" borderId="1" xfId="1" applyNumberFormat="1" applyFont="1" applyBorder="1"/>
    <xf numFmtId="49" fontId="2" fillId="0" borderId="1" xfId="0" applyNumberFormat="1" applyFont="1" applyBorder="1"/>
    <xf numFmtId="6" fontId="2" fillId="0" borderId="0" xfId="0" applyNumberFormat="1" applyFont="1"/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9" fontId="2" fillId="2" borderId="0" xfId="0" applyNumberFormat="1" applyFont="1" applyFill="1" applyAlignment="1">
      <alignment horizontal="center"/>
    </xf>
    <xf numFmtId="6" fontId="5" fillId="2" borderId="0" xfId="2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9" fontId="4" fillId="2" borderId="0" xfId="0" applyNumberFormat="1" applyFont="1" applyFill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6" fontId="2" fillId="3" borderId="2" xfId="2" applyNumberFormat="1" applyFont="1" applyFill="1" applyBorder="1"/>
    <xf numFmtId="6" fontId="2" fillId="3" borderId="4" xfId="2" applyNumberFormat="1" applyFont="1" applyFill="1" applyBorder="1"/>
    <xf numFmtId="6" fontId="2" fillId="2" borderId="2" xfId="2" applyNumberFormat="1" applyFont="1" applyFill="1" applyBorder="1"/>
    <xf numFmtId="6" fontId="2" fillId="2" borderId="4" xfId="2" applyNumberFormat="1" applyFont="1" applyFill="1" applyBorder="1"/>
    <xf numFmtId="0" fontId="7" fillId="0" borderId="0" xfId="0" applyFont="1"/>
    <xf numFmtId="165" fontId="3" fillId="2" borderId="3" xfId="2" applyNumberFormat="1" applyFont="1" applyFill="1" applyBorder="1" applyAlignment="1">
      <alignment horizontal="center"/>
    </xf>
    <xf numFmtId="0" fontId="8" fillId="0" borderId="0" xfId="0" applyFont="1"/>
    <xf numFmtId="0" fontId="8" fillId="2" borderId="0" xfId="0" applyFont="1" applyFill="1" applyBorder="1" applyAlignment="1"/>
    <xf numFmtId="0" fontId="8" fillId="2" borderId="0" xfId="0" applyFont="1" applyFill="1" applyAlignment="1">
      <alignment horizontal="center"/>
    </xf>
    <xf numFmtId="38" fontId="9" fillId="0" borderId="1" xfId="1" applyNumberFormat="1" applyFont="1" applyBorder="1" applyAlignment="1">
      <alignment horizontal="center" vertical="center"/>
    </xf>
    <xf numFmtId="38" fontId="8" fillId="0" borderId="1" xfId="1" applyNumberFormat="1" applyFont="1" applyBorder="1" applyAlignment="1">
      <alignment horizontal="center" vertical="center"/>
    </xf>
    <xf numFmtId="38" fontId="9" fillId="3" borderId="1" xfId="1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9" fontId="8" fillId="3" borderId="3" xfId="2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tabSelected="1" topLeftCell="A16" workbookViewId="0">
      <selection activeCell="A4" sqref="A4"/>
    </sheetView>
  </sheetViews>
  <sheetFormatPr defaultColWidth="9.109375" defaultRowHeight="13.8" x14ac:dyDescent="0.25"/>
  <cols>
    <col min="1" max="1" width="5.6640625" style="6" customWidth="1"/>
    <col min="2" max="2" width="7.33203125" style="5" customWidth="1"/>
    <col min="3" max="4" width="11.109375" style="6" customWidth="1"/>
    <col min="5" max="5" width="10.109375" style="6" customWidth="1"/>
    <col min="6" max="6" width="11.109375" style="6" customWidth="1"/>
    <col min="7" max="7" width="10.6640625" style="6" customWidth="1"/>
    <col min="8" max="8" width="10" style="6" customWidth="1"/>
    <col min="9" max="10" width="11.109375" style="6" customWidth="1"/>
    <col min="11" max="11" width="10.109375" style="7" customWidth="1"/>
    <col min="12" max="13" width="11.109375" style="6" customWidth="1"/>
    <col min="14" max="14" width="10.109375" style="6" customWidth="1"/>
    <col min="15" max="15" width="9.109375" style="6"/>
    <col min="16" max="17" width="0" style="6" hidden="1" customWidth="1"/>
    <col min="18" max="18" width="11.44140625" style="6" hidden="1" customWidth="1"/>
    <col min="19" max="19" width="12.109375" style="6" hidden="1" customWidth="1"/>
    <col min="20" max="21" width="11.44140625" style="6" hidden="1" customWidth="1"/>
    <col min="22" max="22" width="0" style="6" hidden="1" customWidth="1"/>
    <col min="23" max="16384" width="9.109375" style="6"/>
  </cols>
  <sheetData>
    <row r="1" spans="1:21" s="2" customFormat="1" ht="23.25" customHeight="1" x14ac:dyDescent="0.3">
      <c r="A1" s="58" t="s">
        <v>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21" s="2" customFormat="1" ht="15.6" x14ac:dyDescent="0.3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22"/>
    </row>
    <row r="3" spans="1:21" s="2" customForma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22"/>
    </row>
    <row r="4" spans="1:21" s="47" customFormat="1" ht="15.6" x14ac:dyDescent="0.3">
      <c r="B4" s="48"/>
      <c r="C4" s="61" t="s">
        <v>48</v>
      </c>
      <c r="D4" s="61"/>
      <c r="E4" s="61"/>
      <c r="F4" s="61"/>
      <c r="G4" s="49"/>
      <c r="H4" s="49"/>
      <c r="I4" s="61" t="s">
        <v>49</v>
      </c>
      <c r="J4" s="61"/>
      <c r="K4" s="61"/>
      <c r="L4" s="61"/>
      <c r="M4" s="48"/>
      <c r="N4" s="48"/>
    </row>
    <row r="5" spans="1:21" s="2" customFormat="1" x14ac:dyDescent="0.25">
      <c r="A5" s="38"/>
      <c r="B5" s="38"/>
      <c r="C5" s="38"/>
      <c r="D5" s="38"/>
      <c r="E5" s="38"/>
      <c r="F5" s="38"/>
      <c r="G5" s="23"/>
      <c r="H5" s="23"/>
      <c r="I5" s="38"/>
      <c r="J5" s="38"/>
      <c r="K5" s="38"/>
      <c r="L5" s="38"/>
      <c r="M5" s="37"/>
      <c r="N5" s="37"/>
    </row>
    <row r="6" spans="1:21" s="2" customFormat="1" ht="15.6" x14ac:dyDescent="0.3">
      <c r="A6" s="23"/>
      <c r="B6" s="23"/>
      <c r="C6" s="39" t="s">
        <v>38</v>
      </c>
      <c r="D6" s="40">
        <v>2017</v>
      </c>
      <c r="E6" s="39" t="s">
        <v>38</v>
      </c>
      <c r="F6" s="40">
        <v>2017</v>
      </c>
      <c r="G6" s="23"/>
      <c r="H6" s="23"/>
      <c r="I6" s="23"/>
      <c r="J6" s="39" t="s">
        <v>38</v>
      </c>
      <c r="K6" s="40">
        <v>2017</v>
      </c>
      <c r="L6" s="32"/>
      <c r="M6" s="32"/>
      <c r="N6" s="33"/>
      <c r="P6" s="45"/>
      <c r="Q6" s="45"/>
    </row>
    <row r="7" spans="1:21" ht="18" customHeight="1" x14ac:dyDescent="0.3">
      <c r="A7" s="62" t="s">
        <v>47</v>
      </c>
      <c r="B7" s="62"/>
      <c r="C7" s="43">
        <v>101500</v>
      </c>
      <c r="D7" s="41">
        <v>101500</v>
      </c>
      <c r="E7" s="43">
        <v>101500</v>
      </c>
      <c r="F7" s="41">
        <v>101500</v>
      </c>
      <c r="G7" s="30"/>
      <c r="H7" s="62" t="s">
        <v>47</v>
      </c>
      <c r="I7" s="62"/>
      <c r="J7" s="43">
        <v>101500</v>
      </c>
      <c r="K7" s="41">
        <v>101500</v>
      </c>
      <c r="L7" s="35"/>
      <c r="M7" s="35"/>
      <c r="N7" s="31"/>
      <c r="Q7" s="45"/>
    </row>
    <row r="8" spans="1:21" ht="18" customHeight="1" x14ac:dyDescent="0.3">
      <c r="A8" s="62" t="s">
        <v>46</v>
      </c>
      <c r="B8" s="62"/>
      <c r="C8" s="46">
        <v>1.7450000000000001</v>
      </c>
      <c r="D8" s="54">
        <v>1.8</v>
      </c>
      <c r="E8" s="46">
        <v>1.9319999999999999</v>
      </c>
      <c r="F8" s="54">
        <v>2</v>
      </c>
      <c r="G8" s="24"/>
      <c r="H8" s="62" t="s">
        <v>46</v>
      </c>
      <c r="I8" s="62"/>
      <c r="J8" s="46">
        <v>1.196</v>
      </c>
      <c r="K8" s="54">
        <v>1.2</v>
      </c>
      <c r="L8" s="35"/>
      <c r="M8" s="35"/>
      <c r="N8" s="31"/>
    </row>
    <row r="9" spans="1:21" ht="18" customHeight="1" x14ac:dyDescent="0.25">
      <c r="A9" s="62" t="s">
        <v>1</v>
      </c>
      <c r="B9" s="62"/>
      <c r="C9" s="44">
        <f>C7*174.5%</f>
        <v>177117.5</v>
      </c>
      <c r="D9" s="42">
        <f>D7*180%</f>
        <v>182700</v>
      </c>
      <c r="E9" s="44">
        <f>E7*E8</f>
        <v>196098</v>
      </c>
      <c r="F9" s="42">
        <f>F7*F8</f>
        <v>203000</v>
      </c>
      <c r="G9" s="26"/>
      <c r="H9" s="62" t="s">
        <v>1</v>
      </c>
      <c r="I9" s="62"/>
      <c r="J9" s="44">
        <f>J7*119.6%</f>
        <v>121394</v>
      </c>
      <c r="K9" s="42">
        <f>K7*120%</f>
        <v>121800</v>
      </c>
      <c r="L9" s="36"/>
      <c r="M9" s="27">
        <f>D7*200%</f>
        <v>203000</v>
      </c>
      <c r="N9" s="36"/>
    </row>
    <row r="10" spans="1:21" ht="24.75" customHeight="1" x14ac:dyDescent="0.25">
      <c r="A10" s="25"/>
      <c r="B10" s="25"/>
      <c r="C10" s="24" t="s">
        <v>50</v>
      </c>
      <c r="D10" s="5" t="s">
        <v>51</v>
      </c>
      <c r="E10" s="25"/>
      <c r="F10" s="24" t="s">
        <v>50</v>
      </c>
      <c r="G10" s="5" t="s">
        <v>51</v>
      </c>
      <c r="H10" s="25"/>
      <c r="I10" s="24" t="s">
        <v>50</v>
      </c>
      <c r="J10" s="5" t="s">
        <v>51</v>
      </c>
      <c r="K10" s="34"/>
      <c r="L10" s="24" t="s">
        <v>50</v>
      </c>
      <c r="M10" s="5" t="s">
        <v>51</v>
      </c>
      <c r="N10" s="31"/>
      <c r="O10" s="4"/>
    </row>
    <row r="11" spans="1:21" s="9" customFormat="1" x14ac:dyDescent="0.25">
      <c r="A11" s="60" t="s">
        <v>2</v>
      </c>
      <c r="B11" s="60"/>
      <c r="C11" s="1" t="s">
        <v>41</v>
      </c>
      <c r="D11" s="1" t="s">
        <v>41</v>
      </c>
      <c r="E11" s="1" t="s">
        <v>45</v>
      </c>
      <c r="F11" s="1" t="s">
        <v>42</v>
      </c>
      <c r="G11" s="28" t="s">
        <v>42</v>
      </c>
      <c r="H11" s="1" t="s">
        <v>45</v>
      </c>
      <c r="I11" s="1" t="s">
        <v>43</v>
      </c>
      <c r="J11" s="28" t="s">
        <v>43</v>
      </c>
      <c r="K11" s="1" t="s">
        <v>45</v>
      </c>
      <c r="L11" s="1" t="s">
        <v>44</v>
      </c>
      <c r="M11" s="28" t="s">
        <v>44</v>
      </c>
      <c r="N11" s="1" t="s">
        <v>45</v>
      </c>
    </row>
    <row r="12" spans="1:21" s="9" customFormat="1" x14ac:dyDescent="0.25">
      <c r="A12" s="1"/>
      <c r="B12" s="1"/>
      <c r="C12" s="55">
        <v>42614</v>
      </c>
      <c r="D12" s="10" t="s">
        <v>39</v>
      </c>
      <c r="E12" s="10"/>
      <c r="F12" s="55">
        <v>42614</v>
      </c>
      <c r="G12" s="29" t="s">
        <v>39</v>
      </c>
      <c r="H12" s="10"/>
      <c r="I12" s="55">
        <v>42614</v>
      </c>
      <c r="J12" s="29" t="s">
        <v>39</v>
      </c>
      <c r="K12" s="11"/>
      <c r="L12" s="55">
        <v>42614</v>
      </c>
      <c r="M12" s="29" t="s">
        <v>39</v>
      </c>
      <c r="N12" s="11"/>
      <c r="P12" s="6" t="s">
        <v>40</v>
      </c>
      <c r="Q12" s="6"/>
      <c r="R12" s="4">
        <v>101500</v>
      </c>
      <c r="S12" s="6"/>
      <c r="T12" s="6"/>
      <c r="U12" s="6"/>
    </row>
    <row r="13" spans="1:21" ht="22.5" customHeight="1" x14ac:dyDescent="0.25">
      <c r="A13" s="12" t="s">
        <v>7</v>
      </c>
      <c r="B13" s="13" t="s">
        <v>8</v>
      </c>
      <c r="C13" s="50">
        <f>R16</f>
        <v>177117.5</v>
      </c>
      <c r="D13" s="50">
        <f>D9*100%</f>
        <v>182700</v>
      </c>
      <c r="E13" s="51">
        <f>D13-C13</f>
        <v>5582.5</v>
      </c>
      <c r="F13" s="50"/>
      <c r="G13" s="52"/>
      <c r="H13" s="50"/>
      <c r="I13" s="50"/>
      <c r="J13" s="52"/>
      <c r="K13" s="50"/>
      <c r="L13" s="50"/>
      <c r="M13" s="52"/>
      <c r="N13" s="50"/>
      <c r="P13" s="6" t="s">
        <v>1</v>
      </c>
      <c r="R13" s="4">
        <f>R12*174.5%</f>
        <v>177117.5</v>
      </c>
      <c r="U13" s="4">
        <f>R12*193.2%</f>
        <v>196098</v>
      </c>
    </row>
    <row r="14" spans="1:21" ht="22.5" customHeight="1" x14ac:dyDescent="0.25">
      <c r="A14" s="12" t="s">
        <v>9</v>
      </c>
      <c r="B14" s="13" t="s">
        <v>10</v>
      </c>
      <c r="C14" s="53"/>
      <c r="D14" s="50" t="s">
        <v>11</v>
      </c>
      <c r="E14" s="50"/>
      <c r="F14" s="50">
        <f t="shared" ref="F14:F27" si="0">S17</f>
        <v>212541</v>
      </c>
      <c r="G14" s="52">
        <f>D9*120%</f>
        <v>219240</v>
      </c>
      <c r="H14" s="51">
        <f>G14-F14</f>
        <v>6699</v>
      </c>
      <c r="I14" s="50"/>
      <c r="J14" s="52" t="s">
        <v>11</v>
      </c>
      <c r="K14" s="50"/>
      <c r="L14" s="50"/>
      <c r="M14" s="52" t="s">
        <v>11</v>
      </c>
      <c r="N14" s="50"/>
    </row>
    <row r="15" spans="1:21" ht="22.5" customHeight="1" x14ac:dyDescent="0.25">
      <c r="A15" s="12" t="s">
        <v>12</v>
      </c>
      <c r="B15" s="13" t="s">
        <v>13</v>
      </c>
      <c r="C15" s="53"/>
      <c r="D15" s="50" t="s">
        <v>11</v>
      </c>
      <c r="E15" s="50"/>
      <c r="F15" s="50">
        <f t="shared" si="0"/>
        <v>230252.75</v>
      </c>
      <c r="G15" s="52">
        <f>D9*130%</f>
        <v>237510</v>
      </c>
      <c r="H15" s="51">
        <f t="shared" ref="H15:H27" si="1">G15-F15</f>
        <v>7257.25</v>
      </c>
      <c r="I15" s="50"/>
      <c r="J15" s="52" t="s">
        <v>11</v>
      </c>
      <c r="K15" s="50"/>
      <c r="L15" s="50"/>
      <c r="M15" s="52" t="s">
        <v>11</v>
      </c>
      <c r="N15" s="50"/>
      <c r="P15" s="56" t="s">
        <v>2</v>
      </c>
      <c r="Q15" s="57"/>
      <c r="R15" s="1" t="s">
        <v>3</v>
      </c>
      <c r="S15" s="1" t="s">
        <v>4</v>
      </c>
      <c r="T15" s="1" t="s">
        <v>5</v>
      </c>
      <c r="U15" s="1" t="s">
        <v>6</v>
      </c>
    </row>
    <row r="16" spans="1:21" ht="22.5" customHeight="1" x14ac:dyDescent="0.25">
      <c r="A16" s="12" t="s">
        <v>14</v>
      </c>
      <c r="B16" s="13" t="s">
        <v>15</v>
      </c>
      <c r="C16" s="53"/>
      <c r="D16" s="50" t="s">
        <v>11</v>
      </c>
      <c r="E16" s="50"/>
      <c r="F16" s="50">
        <f t="shared" si="0"/>
        <v>239108.62500000003</v>
      </c>
      <c r="G16" s="52">
        <f>D9*135%</f>
        <v>246645.00000000003</v>
      </c>
      <c r="H16" s="51">
        <f t="shared" si="1"/>
        <v>7536.375</v>
      </c>
      <c r="I16" s="50">
        <f t="shared" ref="I16:I27" si="2">T19</f>
        <v>265676.25</v>
      </c>
      <c r="J16" s="52">
        <f>D9*150%</f>
        <v>274050</v>
      </c>
      <c r="K16" s="51">
        <f>J16-I16</f>
        <v>8373.75</v>
      </c>
      <c r="L16" s="50"/>
      <c r="M16" s="52" t="s">
        <v>11</v>
      </c>
      <c r="N16" s="50"/>
      <c r="P16" s="12" t="s">
        <v>7</v>
      </c>
      <c r="Q16" s="15" t="s">
        <v>8</v>
      </c>
      <c r="R16" s="14">
        <f>R13*100%</f>
        <v>177117.5</v>
      </c>
      <c r="S16" s="14"/>
      <c r="T16" s="14"/>
      <c r="U16" s="14"/>
    </row>
    <row r="17" spans="1:21" ht="22.5" customHeight="1" x14ac:dyDescent="0.25">
      <c r="A17" s="12" t="s">
        <v>16</v>
      </c>
      <c r="B17" s="13" t="s">
        <v>17</v>
      </c>
      <c r="C17" s="53"/>
      <c r="D17" s="50" t="s">
        <v>11</v>
      </c>
      <c r="E17" s="50"/>
      <c r="F17" s="50">
        <f t="shared" si="0"/>
        <v>247964.49999999997</v>
      </c>
      <c r="G17" s="52">
        <f>D9*140%</f>
        <v>255779.99999999997</v>
      </c>
      <c r="H17" s="51">
        <f t="shared" si="1"/>
        <v>7815.5</v>
      </c>
      <c r="I17" s="50">
        <f t="shared" si="2"/>
        <v>274532.125</v>
      </c>
      <c r="J17" s="52">
        <f>D9*155%</f>
        <v>283185</v>
      </c>
      <c r="K17" s="51">
        <f t="shared" ref="K17:K27" si="3">J17-I17</f>
        <v>8652.875</v>
      </c>
      <c r="L17" s="50"/>
      <c r="M17" s="52" t="s">
        <v>11</v>
      </c>
      <c r="N17" s="50"/>
      <c r="P17" s="12" t="s">
        <v>9</v>
      </c>
      <c r="Q17" s="15" t="s">
        <v>10</v>
      </c>
      <c r="R17" s="14"/>
      <c r="S17" s="14">
        <f>R13*120%</f>
        <v>212541</v>
      </c>
      <c r="T17" s="14"/>
      <c r="U17" s="14"/>
    </row>
    <row r="18" spans="1:21" ht="22.5" customHeight="1" x14ac:dyDescent="0.25">
      <c r="A18" s="12" t="s">
        <v>18</v>
      </c>
      <c r="B18" s="13" t="s">
        <v>19</v>
      </c>
      <c r="C18" s="53"/>
      <c r="D18" s="50" t="s">
        <v>11</v>
      </c>
      <c r="E18" s="50"/>
      <c r="F18" s="50">
        <f t="shared" si="0"/>
        <v>256820.375</v>
      </c>
      <c r="G18" s="52">
        <f>D9*145%</f>
        <v>264915</v>
      </c>
      <c r="H18" s="51">
        <f t="shared" si="1"/>
        <v>8094.625</v>
      </c>
      <c r="I18" s="50">
        <f t="shared" si="2"/>
        <v>283388</v>
      </c>
      <c r="J18" s="52">
        <f>D9*160%</f>
        <v>292320</v>
      </c>
      <c r="K18" s="51">
        <f t="shared" si="3"/>
        <v>8932</v>
      </c>
      <c r="L18" s="50">
        <f t="shared" ref="L18:L27" si="4">U21</f>
        <v>392196</v>
      </c>
      <c r="M18" s="52">
        <f>M9*200%</f>
        <v>406000</v>
      </c>
      <c r="N18" s="51">
        <f t="shared" ref="N18:N27" si="5">M18-L18</f>
        <v>13804</v>
      </c>
      <c r="P18" s="12" t="s">
        <v>12</v>
      </c>
      <c r="Q18" s="15" t="s">
        <v>13</v>
      </c>
      <c r="R18" s="14"/>
      <c r="S18" s="14">
        <f>R13*130%</f>
        <v>230252.75</v>
      </c>
      <c r="T18" s="14"/>
      <c r="U18" s="14"/>
    </row>
    <row r="19" spans="1:21" ht="22.5" customHeight="1" x14ac:dyDescent="0.25">
      <c r="A19" s="12" t="s">
        <v>20</v>
      </c>
      <c r="B19" s="13" t="s">
        <v>21</v>
      </c>
      <c r="C19" s="53"/>
      <c r="D19" s="50" t="s">
        <v>11</v>
      </c>
      <c r="E19" s="50"/>
      <c r="F19" s="50">
        <f t="shared" si="0"/>
        <v>265676.25</v>
      </c>
      <c r="G19" s="52">
        <f>D9*150%</f>
        <v>274050</v>
      </c>
      <c r="H19" s="51">
        <f t="shared" si="1"/>
        <v>8373.75</v>
      </c>
      <c r="I19" s="50">
        <f t="shared" si="2"/>
        <v>292243.875</v>
      </c>
      <c r="J19" s="52">
        <f>D9*165%</f>
        <v>301455</v>
      </c>
      <c r="K19" s="51">
        <f t="shared" si="3"/>
        <v>9211.125</v>
      </c>
      <c r="L19" s="50">
        <f t="shared" si="4"/>
        <v>402000.89999999997</v>
      </c>
      <c r="M19" s="52">
        <f>M9*205%</f>
        <v>416149.99999999994</v>
      </c>
      <c r="N19" s="51">
        <f t="shared" si="5"/>
        <v>14149.099999999977</v>
      </c>
      <c r="P19" s="12" t="s">
        <v>14</v>
      </c>
      <c r="Q19" s="15" t="s">
        <v>15</v>
      </c>
      <c r="R19" s="14"/>
      <c r="S19" s="14">
        <f>R13*135%</f>
        <v>239108.62500000003</v>
      </c>
      <c r="T19" s="14">
        <f>R13*150%</f>
        <v>265676.25</v>
      </c>
      <c r="U19" s="14"/>
    </row>
    <row r="20" spans="1:21" ht="22.5" customHeight="1" x14ac:dyDescent="0.25">
      <c r="A20" s="12" t="s">
        <v>22</v>
      </c>
      <c r="B20" s="13" t="s">
        <v>23</v>
      </c>
      <c r="C20" s="53"/>
      <c r="D20" s="50" t="s">
        <v>11</v>
      </c>
      <c r="E20" s="50"/>
      <c r="F20" s="50">
        <f t="shared" si="0"/>
        <v>274532.125</v>
      </c>
      <c r="G20" s="52">
        <f>D9*155%</f>
        <v>283185</v>
      </c>
      <c r="H20" s="51">
        <f t="shared" si="1"/>
        <v>8652.875</v>
      </c>
      <c r="I20" s="50">
        <f t="shared" si="2"/>
        <v>301099.75</v>
      </c>
      <c r="J20" s="52">
        <f>D9*170%</f>
        <v>310590</v>
      </c>
      <c r="K20" s="51">
        <f t="shared" si="3"/>
        <v>9490.25</v>
      </c>
      <c r="L20" s="50">
        <f t="shared" si="4"/>
        <v>411805.8</v>
      </c>
      <c r="M20" s="52">
        <f>M9*210%</f>
        <v>426300</v>
      </c>
      <c r="N20" s="51">
        <f t="shared" si="5"/>
        <v>14494.200000000012</v>
      </c>
      <c r="P20" s="12" t="s">
        <v>16</v>
      </c>
      <c r="Q20" s="15" t="s">
        <v>17</v>
      </c>
      <c r="R20" s="14"/>
      <c r="S20" s="14">
        <f>R13*140%</f>
        <v>247964.49999999997</v>
      </c>
      <c r="T20" s="14">
        <f>R13*155%</f>
        <v>274532.125</v>
      </c>
      <c r="U20" s="14"/>
    </row>
    <row r="21" spans="1:21" ht="22.5" customHeight="1" x14ac:dyDescent="0.25">
      <c r="A21" s="12" t="s">
        <v>24</v>
      </c>
      <c r="B21" s="13" t="s">
        <v>25</v>
      </c>
      <c r="C21" s="53"/>
      <c r="D21" s="50" t="s">
        <v>11</v>
      </c>
      <c r="E21" s="50"/>
      <c r="F21" s="50">
        <f t="shared" si="0"/>
        <v>283388</v>
      </c>
      <c r="G21" s="52">
        <f>D9*160%</f>
        <v>292320</v>
      </c>
      <c r="H21" s="51">
        <f t="shared" si="1"/>
        <v>8932</v>
      </c>
      <c r="I21" s="50">
        <f t="shared" si="2"/>
        <v>309955.625</v>
      </c>
      <c r="J21" s="52">
        <f>D9*175%</f>
        <v>319725</v>
      </c>
      <c r="K21" s="51">
        <f t="shared" si="3"/>
        <v>9769.375</v>
      </c>
      <c r="L21" s="50">
        <f t="shared" si="4"/>
        <v>421610.7</v>
      </c>
      <c r="M21" s="52">
        <f>M9*215%</f>
        <v>436450</v>
      </c>
      <c r="N21" s="51">
        <f t="shared" si="5"/>
        <v>14839.299999999988</v>
      </c>
      <c r="P21" s="12" t="s">
        <v>18</v>
      </c>
      <c r="Q21" s="15" t="s">
        <v>19</v>
      </c>
      <c r="R21" s="14"/>
      <c r="S21" s="14">
        <f>R13*145%</f>
        <v>256820.375</v>
      </c>
      <c r="T21" s="14">
        <f>R13*160%</f>
        <v>283388</v>
      </c>
      <c r="U21" s="14">
        <f>U13*200%</f>
        <v>392196</v>
      </c>
    </row>
    <row r="22" spans="1:21" ht="22.5" customHeight="1" x14ac:dyDescent="0.25">
      <c r="A22" s="12" t="s">
        <v>26</v>
      </c>
      <c r="B22" s="13" t="s">
        <v>27</v>
      </c>
      <c r="C22" s="53"/>
      <c r="D22" s="50" t="s">
        <v>11</v>
      </c>
      <c r="E22" s="50"/>
      <c r="F22" s="50">
        <f t="shared" si="0"/>
        <v>292243.875</v>
      </c>
      <c r="G22" s="52">
        <f>D9*165%</f>
        <v>301455</v>
      </c>
      <c r="H22" s="51">
        <f t="shared" si="1"/>
        <v>9211.125</v>
      </c>
      <c r="I22" s="50">
        <f t="shared" si="2"/>
        <v>318811.5</v>
      </c>
      <c r="J22" s="52">
        <f>D9*180%</f>
        <v>328860</v>
      </c>
      <c r="K22" s="51">
        <f t="shared" si="3"/>
        <v>10048.5</v>
      </c>
      <c r="L22" s="50">
        <f t="shared" si="4"/>
        <v>431415.60000000003</v>
      </c>
      <c r="M22" s="52">
        <f>M9*220%</f>
        <v>446600.00000000006</v>
      </c>
      <c r="N22" s="51">
        <f t="shared" si="5"/>
        <v>15184.400000000023</v>
      </c>
      <c r="P22" s="12" t="s">
        <v>20</v>
      </c>
      <c r="Q22" s="15" t="s">
        <v>21</v>
      </c>
      <c r="R22" s="14"/>
      <c r="S22" s="14">
        <f>R13*150%</f>
        <v>265676.25</v>
      </c>
      <c r="T22" s="14">
        <f>R13*165%</f>
        <v>292243.875</v>
      </c>
      <c r="U22" s="14">
        <f>U13*205%</f>
        <v>402000.89999999997</v>
      </c>
    </row>
    <row r="23" spans="1:21" ht="22.5" customHeight="1" x14ac:dyDescent="0.25">
      <c r="A23" s="12" t="s">
        <v>28</v>
      </c>
      <c r="B23" s="13" t="s">
        <v>29</v>
      </c>
      <c r="C23" s="53"/>
      <c r="D23" s="50" t="s">
        <v>11</v>
      </c>
      <c r="E23" s="50"/>
      <c r="F23" s="50">
        <f t="shared" si="0"/>
        <v>301099.75</v>
      </c>
      <c r="G23" s="52">
        <f>D9*170%</f>
        <v>310590</v>
      </c>
      <c r="H23" s="51">
        <f t="shared" si="1"/>
        <v>9490.25</v>
      </c>
      <c r="I23" s="50">
        <f t="shared" si="2"/>
        <v>327667.375</v>
      </c>
      <c r="J23" s="52">
        <f>D9*185%</f>
        <v>337995</v>
      </c>
      <c r="K23" s="51">
        <f t="shared" si="3"/>
        <v>10327.625</v>
      </c>
      <c r="L23" s="50">
        <f t="shared" si="4"/>
        <v>441220.5</v>
      </c>
      <c r="M23" s="52">
        <f>M9*225%</f>
        <v>456750</v>
      </c>
      <c r="N23" s="51">
        <f t="shared" si="5"/>
        <v>15529.5</v>
      </c>
      <c r="P23" s="12" t="s">
        <v>22</v>
      </c>
      <c r="Q23" s="15" t="s">
        <v>23</v>
      </c>
      <c r="R23" s="14"/>
      <c r="S23" s="14">
        <f>R13*155%</f>
        <v>274532.125</v>
      </c>
      <c r="T23" s="14">
        <f>R13*170%</f>
        <v>301099.75</v>
      </c>
      <c r="U23" s="14">
        <f>U13*210%</f>
        <v>411805.8</v>
      </c>
    </row>
    <row r="24" spans="1:21" ht="22.5" customHeight="1" x14ac:dyDescent="0.25">
      <c r="A24" s="12" t="s">
        <v>30</v>
      </c>
      <c r="B24" s="13" t="s">
        <v>31</v>
      </c>
      <c r="C24" s="53"/>
      <c r="D24" s="50" t="s">
        <v>11</v>
      </c>
      <c r="E24" s="50"/>
      <c r="F24" s="50">
        <f t="shared" si="0"/>
        <v>309955.625</v>
      </c>
      <c r="G24" s="52">
        <f>D9*175%</f>
        <v>319725</v>
      </c>
      <c r="H24" s="51">
        <f t="shared" si="1"/>
        <v>9769.375</v>
      </c>
      <c r="I24" s="50">
        <f t="shared" si="2"/>
        <v>336523.25</v>
      </c>
      <c r="J24" s="52">
        <f>D9*190%</f>
        <v>347130</v>
      </c>
      <c r="K24" s="51">
        <f t="shared" si="3"/>
        <v>10606.75</v>
      </c>
      <c r="L24" s="50">
        <f t="shared" si="4"/>
        <v>451025.39999999997</v>
      </c>
      <c r="M24" s="52">
        <f>M9*230%</f>
        <v>466899.99999999994</v>
      </c>
      <c r="N24" s="51">
        <f t="shared" si="5"/>
        <v>15874.599999999977</v>
      </c>
      <c r="P24" s="12" t="s">
        <v>24</v>
      </c>
      <c r="Q24" s="15" t="s">
        <v>25</v>
      </c>
      <c r="R24" s="14"/>
      <c r="S24" s="14">
        <f>R13*160%</f>
        <v>283388</v>
      </c>
      <c r="T24" s="14">
        <f>R13*175%</f>
        <v>309955.625</v>
      </c>
      <c r="U24" s="14">
        <f>U13*215%</f>
        <v>421610.7</v>
      </c>
    </row>
    <row r="25" spans="1:21" ht="22.5" customHeight="1" x14ac:dyDescent="0.25">
      <c r="A25" s="12" t="s">
        <v>32</v>
      </c>
      <c r="B25" s="13" t="s">
        <v>33</v>
      </c>
      <c r="C25" s="53"/>
      <c r="D25" s="50" t="s">
        <v>11</v>
      </c>
      <c r="E25" s="50"/>
      <c r="F25" s="50">
        <f t="shared" si="0"/>
        <v>318811.5</v>
      </c>
      <c r="G25" s="52">
        <f>D9*180%</f>
        <v>328860</v>
      </c>
      <c r="H25" s="51">
        <f t="shared" si="1"/>
        <v>10048.5</v>
      </c>
      <c r="I25" s="50">
        <f t="shared" si="2"/>
        <v>345379.125</v>
      </c>
      <c r="J25" s="52">
        <f>D9*195%</f>
        <v>356265</v>
      </c>
      <c r="K25" s="51">
        <f t="shared" si="3"/>
        <v>10885.875</v>
      </c>
      <c r="L25" s="50">
        <f t="shared" si="4"/>
        <v>460830.3</v>
      </c>
      <c r="M25" s="52">
        <f>M9*235%</f>
        <v>477050</v>
      </c>
      <c r="N25" s="51">
        <f t="shared" si="5"/>
        <v>16219.700000000012</v>
      </c>
      <c r="P25" s="12" t="s">
        <v>26</v>
      </c>
      <c r="Q25" s="15" t="s">
        <v>27</v>
      </c>
      <c r="R25" s="14"/>
      <c r="S25" s="14">
        <f>R13*165%</f>
        <v>292243.875</v>
      </c>
      <c r="T25" s="14">
        <f>R13*180%</f>
        <v>318811.5</v>
      </c>
      <c r="U25" s="14">
        <f>U13*220%</f>
        <v>431415.60000000003</v>
      </c>
    </row>
    <row r="26" spans="1:21" ht="22.5" customHeight="1" x14ac:dyDescent="0.25">
      <c r="A26" s="12" t="s">
        <v>34</v>
      </c>
      <c r="B26" s="13" t="s">
        <v>35</v>
      </c>
      <c r="C26" s="53"/>
      <c r="D26" s="50" t="s">
        <v>11</v>
      </c>
      <c r="E26" s="50"/>
      <c r="F26" s="50">
        <f t="shared" si="0"/>
        <v>327667.375</v>
      </c>
      <c r="G26" s="52">
        <f>D9*185%</f>
        <v>337995</v>
      </c>
      <c r="H26" s="51">
        <f t="shared" si="1"/>
        <v>10327.625</v>
      </c>
      <c r="I26" s="50">
        <f t="shared" si="2"/>
        <v>354235</v>
      </c>
      <c r="J26" s="52">
        <f>D9*200%</f>
        <v>365400</v>
      </c>
      <c r="K26" s="51">
        <f t="shared" si="3"/>
        <v>11165</v>
      </c>
      <c r="L26" s="50">
        <f t="shared" si="4"/>
        <v>470635.2</v>
      </c>
      <c r="M26" s="52">
        <f>M9*240%</f>
        <v>487200</v>
      </c>
      <c r="N26" s="51">
        <f t="shared" si="5"/>
        <v>16564.799999999988</v>
      </c>
      <c r="P26" s="12" t="s">
        <v>28</v>
      </c>
      <c r="Q26" s="15" t="s">
        <v>29</v>
      </c>
      <c r="R26" s="14"/>
      <c r="S26" s="14">
        <f>R13*170%</f>
        <v>301099.75</v>
      </c>
      <c r="T26" s="14">
        <f>R13*185%</f>
        <v>327667.375</v>
      </c>
      <c r="U26" s="14">
        <f>U13*225%</f>
        <v>441220.5</v>
      </c>
    </row>
    <row r="27" spans="1:21" ht="22.5" customHeight="1" x14ac:dyDescent="0.25">
      <c r="A27" s="12" t="s">
        <v>36</v>
      </c>
      <c r="B27" s="13" t="s">
        <v>37</v>
      </c>
      <c r="C27" s="53"/>
      <c r="D27" s="50" t="s">
        <v>11</v>
      </c>
      <c r="E27" s="50"/>
      <c r="F27" s="50">
        <f t="shared" si="0"/>
        <v>336523.25</v>
      </c>
      <c r="G27" s="52">
        <f>D9*190%</f>
        <v>347130</v>
      </c>
      <c r="H27" s="51">
        <f t="shared" si="1"/>
        <v>10606.75</v>
      </c>
      <c r="I27" s="50">
        <f t="shared" si="2"/>
        <v>363090.87499999994</v>
      </c>
      <c r="J27" s="52">
        <f>D9*205%</f>
        <v>374534.99999999994</v>
      </c>
      <c r="K27" s="51">
        <f t="shared" si="3"/>
        <v>11444.125</v>
      </c>
      <c r="L27" s="50">
        <f t="shared" si="4"/>
        <v>480440.10000000003</v>
      </c>
      <c r="M27" s="52">
        <f>M9*245%</f>
        <v>497350.00000000006</v>
      </c>
      <c r="N27" s="51">
        <f t="shared" si="5"/>
        <v>16909.900000000023</v>
      </c>
      <c r="P27" s="12" t="s">
        <v>30</v>
      </c>
      <c r="Q27" s="15" t="s">
        <v>31</v>
      </c>
      <c r="R27" s="14"/>
      <c r="S27" s="14">
        <f>R13*175%</f>
        <v>309955.625</v>
      </c>
      <c r="T27" s="14">
        <f>R13*190%</f>
        <v>336523.25</v>
      </c>
      <c r="U27" s="14">
        <f>U13*230%</f>
        <v>451025.39999999997</v>
      </c>
    </row>
    <row r="28" spans="1:21" x14ac:dyDescent="0.25">
      <c r="A28" s="5"/>
      <c r="P28" s="12" t="s">
        <v>32</v>
      </c>
      <c r="Q28" s="15" t="s">
        <v>33</v>
      </c>
      <c r="R28" s="14"/>
      <c r="S28" s="14">
        <f>R13*180%</f>
        <v>318811.5</v>
      </c>
      <c r="T28" s="14">
        <f>R13*195%</f>
        <v>345379.125</v>
      </c>
      <c r="U28" s="14">
        <f>U13*235%</f>
        <v>460830.3</v>
      </c>
    </row>
    <row r="29" spans="1:2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P29" s="12" t="s">
        <v>34</v>
      </c>
      <c r="Q29" s="15" t="s">
        <v>35</v>
      </c>
      <c r="R29" s="14"/>
      <c r="S29" s="14">
        <f>R13*185%</f>
        <v>327667.375</v>
      </c>
      <c r="T29" s="14">
        <f>R13*200%</f>
        <v>354235</v>
      </c>
      <c r="U29" s="14">
        <f>U13*240%</f>
        <v>470635.2</v>
      </c>
    </row>
    <row r="30" spans="1:21" x14ac:dyDescent="0.25">
      <c r="A30" s="21"/>
      <c r="B30" s="21"/>
      <c r="C30" s="4"/>
      <c r="D30" s="4"/>
      <c r="E30" s="4"/>
      <c r="F30" s="63"/>
      <c r="G30" s="63"/>
      <c r="H30" s="5"/>
      <c r="I30" s="63"/>
      <c r="J30" s="63"/>
      <c r="K30" s="18"/>
      <c r="L30" s="17"/>
      <c r="M30" s="16"/>
      <c r="P30" s="12" t="s">
        <v>36</v>
      </c>
      <c r="Q30" s="15" t="s">
        <v>37</v>
      </c>
      <c r="R30" s="14"/>
      <c r="S30" s="14">
        <f>R13*190%</f>
        <v>336523.25</v>
      </c>
      <c r="T30" s="14">
        <f>R13*205%</f>
        <v>363090.87499999994</v>
      </c>
      <c r="U30" s="14">
        <f>U13*245%</f>
        <v>480440.10000000003</v>
      </c>
    </row>
    <row r="31" spans="1:21" x14ac:dyDescent="0.25">
      <c r="A31" s="21"/>
      <c r="B31" s="21"/>
      <c r="C31" s="4"/>
      <c r="D31" s="4"/>
      <c r="E31" s="4"/>
      <c r="F31" s="4"/>
      <c r="G31" s="8"/>
      <c r="H31" s="8"/>
      <c r="I31" s="8"/>
      <c r="J31" s="8"/>
      <c r="K31" s="20"/>
      <c r="L31" s="19"/>
      <c r="M31" s="16"/>
      <c r="P31" s="5"/>
    </row>
    <row r="32" spans="1:21" x14ac:dyDescent="0.25">
      <c r="A32" s="21"/>
      <c r="B32" s="21"/>
      <c r="C32" s="4"/>
      <c r="D32" s="4"/>
      <c r="E32" s="4"/>
      <c r="K32" s="20"/>
      <c r="L32" s="19"/>
      <c r="M32" s="16"/>
      <c r="P32" s="5"/>
    </row>
    <row r="33" spans="1:5" x14ac:dyDescent="0.25">
      <c r="A33" s="21"/>
      <c r="B33" s="21"/>
      <c r="C33" s="4"/>
      <c r="D33" s="4"/>
      <c r="E33" s="4"/>
    </row>
    <row r="34" spans="1:5" x14ac:dyDescent="0.25">
      <c r="A34" s="21"/>
      <c r="B34" s="21"/>
      <c r="C34" s="4"/>
      <c r="D34" s="4"/>
      <c r="E34" s="4"/>
    </row>
    <row r="35" spans="1:5" x14ac:dyDescent="0.25">
      <c r="A35" s="21"/>
      <c r="B35" s="21"/>
      <c r="C35" s="4"/>
      <c r="D35" s="4"/>
      <c r="E35" s="4"/>
    </row>
    <row r="36" spans="1:5" x14ac:dyDescent="0.25">
      <c r="A36" s="21"/>
      <c r="B36" s="21"/>
      <c r="C36" s="4"/>
      <c r="D36" s="4"/>
      <c r="E36" s="4"/>
    </row>
    <row r="37" spans="1:5" x14ac:dyDescent="0.25">
      <c r="A37" s="21"/>
      <c r="B37" s="21"/>
      <c r="C37" s="4"/>
      <c r="D37" s="4"/>
      <c r="E37" s="4"/>
    </row>
    <row r="38" spans="1:5" x14ac:dyDescent="0.25">
      <c r="A38" s="21"/>
      <c r="B38" s="21"/>
      <c r="C38" s="4"/>
      <c r="D38" s="4"/>
      <c r="E38" s="4"/>
    </row>
    <row r="39" spans="1:5" x14ac:dyDescent="0.25">
      <c r="A39" s="21"/>
      <c r="B39" s="21"/>
      <c r="C39" s="4"/>
      <c r="D39" s="4"/>
      <c r="E39" s="4"/>
    </row>
    <row r="40" spans="1:5" x14ac:dyDescent="0.25">
      <c r="A40" s="21"/>
      <c r="B40" s="21"/>
      <c r="C40" s="4"/>
      <c r="D40" s="4"/>
      <c r="E40" s="4"/>
    </row>
    <row r="41" spans="1:5" x14ac:dyDescent="0.25">
      <c r="A41" s="21"/>
      <c r="B41" s="21"/>
      <c r="C41" s="4"/>
      <c r="D41" s="4"/>
      <c r="E41" s="4"/>
    </row>
    <row r="42" spans="1:5" x14ac:dyDescent="0.25">
      <c r="A42" s="21"/>
      <c r="B42" s="21"/>
      <c r="C42" s="4"/>
      <c r="D42" s="4"/>
      <c r="E42" s="4"/>
    </row>
  </sheetData>
  <mergeCells count="15">
    <mergeCell ref="A1:N1"/>
    <mergeCell ref="I4:L4"/>
    <mergeCell ref="A8:B8"/>
    <mergeCell ref="F30:G30"/>
    <mergeCell ref="I30:J30"/>
    <mergeCell ref="A7:B7"/>
    <mergeCell ref="A9:B9"/>
    <mergeCell ref="H7:I7"/>
    <mergeCell ref="H8:I8"/>
    <mergeCell ref="H9:I9"/>
    <mergeCell ref="P15:Q15"/>
    <mergeCell ref="A2:M2"/>
    <mergeCell ref="A3:M3"/>
    <mergeCell ref="A11:B11"/>
    <mergeCell ref="C4:F4"/>
  </mergeCells>
  <printOptions horizontalCentered="1" verticalCentered="1" gridLines="1"/>
  <pageMargins left="0.11811023622047245" right="0.11811023622047245" top="0.35433070866141736" bottom="0.35433070866141736" header="0.31496062992125984" footer="0.31496062992125984"/>
  <pageSetup paperSize="9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Napraforgó Egyesített Óvoda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Tárnokiné Joó Ildikó</dc:creator>
  <cp:lastModifiedBy>Francz Magdolna</cp:lastModifiedBy>
  <cp:lastPrinted>2018-03-18T16:59:35Z</cp:lastPrinted>
  <dcterms:created xsi:type="dcterms:W3CDTF">2018-03-18T15:30:41Z</dcterms:created>
  <dcterms:modified xsi:type="dcterms:W3CDTF">2018-07-04T10:02:05Z</dcterms:modified>
</cp:coreProperties>
</file>